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illinoisactionforchildren.sharepoint.com/sites/cs3/Shared Documents/Start Early-Chicago Collabs/Report/"/>
    </mc:Choice>
  </mc:AlternateContent>
  <xr:revisionPtr revIDLastSave="0" documentId="8_{ABFD6209-2407-40FE-8B45-8B3960782D30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EC Community Collaboration Syst" sheetId="2" r:id="rId1"/>
    <sheet name="Collaboration Component Costs" sheetId="3" r:id="rId2"/>
    <sheet name="Facility &amp; Start Up Costs" sheetId="4" r:id="rId3"/>
    <sheet name="Collaboration Expansion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A22" i="4"/>
  <c r="A21" i="4"/>
  <c r="A20" i="4"/>
  <c r="B17" i="4"/>
  <c r="B21" i="4" s="1"/>
  <c r="B16" i="4"/>
  <c r="B23" i="4" s="1"/>
  <c r="B25" i="2" s="1"/>
  <c r="C72" i="3"/>
  <c r="B72" i="3"/>
  <c r="E71" i="3"/>
  <c r="E66" i="3"/>
  <c r="E65" i="3"/>
  <c r="E64" i="3"/>
  <c r="D64" i="3"/>
  <c r="D63" i="3"/>
  <c r="E63" i="3" s="1"/>
  <c r="E62" i="3"/>
  <c r="D62" i="3"/>
  <c r="E61" i="3"/>
  <c r="D61" i="3"/>
  <c r="D60" i="3"/>
  <c r="E60" i="3" s="1"/>
  <c r="C52" i="3"/>
  <c r="B52" i="3"/>
  <c r="E55" i="3" s="1"/>
  <c r="E50" i="3"/>
  <c r="E49" i="3"/>
  <c r="D48" i="3"/>
  <c r="E48" i="3" s="1"/>
  <c r="E47" i="3"/>
  <c r="D47" i="3"/>
  <c r="D46" i="3"/>
  <c r="E46" i="3" s="1"/>
  <c r="E45" i="3"/>
  <c r="E51" i="3" s="1"/>
  <c r="D45" i="3"/>
  <c r="E44" i="3"/>
  <c r="D44" i="3"/>
  <c r="C40" i="3"/>
  <c r="B40" i="3"/>
  <c r="E39" i="3" s="1"/>
  <c r="E34" i="3"/>
  <c r="E33" i="3"/>
  <c r="D32" i="3"/>
  <c r="E32" i="3" s="1"/>
  <c r="E31" i="3"/>
  <c r="D31" i="3"/>
  <c r="D30" i="3"/>
  <c r="E30" i="3" s="1"/>
  <c r="D29" i="3"/>
  <c r="E29" i="3" s="1"/>
  <c r="E20" i="3"/>
  <c r="E19" i="3"/>
  <c r="D18" i="3"/>
  <c r="E18" i="3" s="1"/>
  <c r="D17" i="3"/>
  <c r="E17" i="3" s="1"/>
  <c r="A24" i="2"/>
  <c r="B20" i="2"/>
  <c r="B13" i="2"/>
  <c r="C28" i="2" s="1"/>
  <c r="C25" i="2" l="1"/>
  <c r="E35" i="3"/>
  <c r="E36" i="3" s="1"/>
  <c r="E52" i="3"/>
  <c r="E56" i="3" s="1"/>
  <c r="E67" i="3"/>
  <c r="E68" i="3" s="1"/>
  <c r="E72" i="3" s="1"/>
  <c r="B24" i="2" s="1"/>
  <c r="E22" i="3"/>
  <c r="E21" i="3"/>
  <c r="E38" i="3"/>
  <c r="E24" i="3"/>
  <c r="E70" i="3"/>
  <c r="B20" i="4"/>
  <c r="B19" i="2" s="1"/>
  <c r="C19" i="2" s="1"/>
  <c r="B22" i="4"/>
  <c r="E25" i="3" l="1"/>
  <c r="B18" i="2" s="1"/>
  <c r="C18" i="2" s="1"/>
  <c r="E40" i="3"/>
  <c r="C24" i="2"/>
  <c r="C26" i="2" s="1"/>
  <c r="B26" i="2"/>
  <c r="B21" i="2"/>
  <c r="C20" i="2" l="1"/>
  <c r="C21" i="2" s="1"/>
  <c r="C29" i="2" s="1"/>
</calcChain>
</file>

<file path=xl/sharedStrings.xml><?xml version="1.0" encoding="utf-8"?>
<sst xmlns="http://schemas.openxmlformats.org/spreadsheetml/2006/main" count="154" uniqueCount="101">
  <si>
    <t>Instructions:</t>
  </si>
  <si>
    <t>Enter a numerical value in yellow cells</t>
  </si>
  <si>
    <t>Choose from drop down menu in orange cells</t>
  </si>
  <si>
    <t>Gray represents cells that should not be altered</t>
  </si>
  <si>
    <t>Specific values for staffing, non personnel expenses, facility costs and start up costs can be viewed and altered on the following tabs (Collaboration Component Costs and Facility &amp; Start Up Costs)</t>
  </si>
  <si>
    <t>VARIABLES</t>
  </si>
  <si>
    <t># of collaborations</t>
  </si>
  <si>
    <t>Enter a numerical value for the number of collaborations to support</t>
  </si>
  <si>
    <t>Service intensity multiplier</t>
  </si>
  <si>
    <t>Service intensity multiplier estimates cost for adding more services to each individual collaboration or expanding reach. Example: adding coordinated intake to current services</t>
  </si>
  <si>
    <t>Staffing</t>
  </si>
  <si>
    <t>Enhanced</t>
  </si>
  <si>
    <t>Current staffing = 1 director + 2 PT activity support staff; Enhanced staffing adds admin. assistant, family engagement manager, and 2 additional PT activity staff</t>
  </si>
  <si>
    <t>Collaboration Supports</t>
  </si>
  <si>
    <t>None</t>
  </si>
  <si>
    <t>Choose from 3 collaboration support options: none, additional staffing within each collaboration, or a Collaboration Support Hub.</t>
  </si>
  <si>
    <t># of collaborations served by one Support Hub (if selected)</t>
  </si>
  <si>
    <t>If a Collaboration Support Hub was selected above, enter a numerical value for the number of collaborations one Hub can support</t>
  </si>
  <si>
    <t># of Support Hubs needed</t>
  </si>
  <si>
    <t>Do not alter this number unless you want to override the formula based on the cell above.</t>
  </si>
  <si>
    <t>Collaboration Costs</t>
  </si>
  <si>
    <t>Per Collaboration</t>
  </si>
  <si>
    <t>All Collaborations</t>
  </si>
  <si>
    <t>Cost per Collaboration</t>
  </si>
  <si>
    <t>Facility Cost</t>
  </si>
  <si>
    <t>Service Intensity multiplier</t>
  </si>
  <si>
    <t>Total Collaboration Cost</t>
  </si>
  <si>
    <t>Support Cost Costs</t>
  </si>
  <si>
    <t>Support Facility Costs</t>
  </si>
  <si>
    <t>Total Support Cost</t>
  </si>
  <si>
    <t>Hub Start Up Costs</t>
  </si>
  <si>
    <t>TOTAL COST</t>
  </si>
  <si>
    <t>Staffing Components</t>
  </si>
  <si>
    <t>Salaries</t>
  </si>
  <si>
    <t>Other Expenses</t>
  </si>
  <si>
    <t>Amount</t>
  </si>
  <si>
    <t>Director</t>
  </si>
  <si>
    <t>Non Personnel (per collaboration)</t>
  </si>
  <si>
    <t>Administrative Assistant</t>
  </si>
  <si>
    <t>Professional Development (per staff)</t>
  </si>
  <si>
    <t>Family Engagement Manager</t>
  </si>
  <si>
    <t xml:space="preserve">Facility </t>
  </si>
  <si>
    <t>see other tab</t>
  </si>
  <si>
    <t>PT Activity Support Staff</t>
  </si>
  <si>
    <t>Support Staff Coordinator/Manager</t>
  </si>
  <si>
    <t>Communications &amp; Marketing</t>
  </si>
  <si>
    <t>Data &amp; Evaluation</t>
  </si>
  <si>
    <t>Partnerships Manager</t>
  </si>
  <si>
    <t>Consultants</t>
  </si>
  <si>
    <t>Other (Specify title)</t>
  </si>
  <si>
    <t>Current Collaboration</t>
  </si>
  <si>
    <t>Avg Current  Staffing</t>
  </si>
  <si>
    <t xml:space="preserve"># FT </t>
  </si>
  <si>
    <t># PT</t>
  </si>
  <si>
    <t>Average Salary</t>
  </si>
  <si>
    <t>Total Costs</t>
  </si>
  <si>
    <t>Director/Coordinator</t>
  </si>
  <si>
    <t xml:space="preserve">Activity Support Staff </t>
  </si>
  <si>
    <t>Fringe @ 15%</t>
  </si>
  <si>
    <t>Total Staffing Costs</t>
  </si>
  <si>
    <t>Non Personnel</t>
  </si>
  <si>
    <t>TOTAL</t>
  </si>
  <si>
    <t>Enhanced Collaboration</t>
  </si>
  <si>
    <t xml:space="preserve">Enhanced Staffing </t>
  </si>
  <si>
    <t>Salary</t>
  </si>
  <si>
    <t xml:space="preserve">PT Activity Support Staff </t>
  </si>
  <si>
    <t>Fringe @ 30%</t>
  </si>
  <si>
    <t>Professional Development</t>
  </si>
  <si>
    <t>Additional Support (No Hub)</t>
  </si>
  <si>
    <t>Additional Staffing (without Hub)</t>
  </si>
  <si>
    <t>Supporting HUB</t>
  </si>
  <si>
    <t>Hub Staffing</t>
  </si>
  <si>
    <t>Total Salary</t>
  </si>
  <si>
    <t>Data &amp; Evaluation Manager</t>
  </si>
  <si>
    <t>Collaboration Leadership Manager</t>
  </si>
  <si>
    <t>Facility Costs</t>
  </si>
  <si>
    <t>Per seat per hour</t>
  </si>
  <si>
    <r>
      <t xml:space="preserve">Data from WeWork Chicago: </t>
    </r>
    <r>
      <rPr>
        <u/>
        <sz val="10"/>
        <color rgb="FF1155CC"/>
        <rFont val="Arial"/>
        <family val="2"/>
      </rPr>
      <t>https://www.wework.com/search?slug=chicago--IL</t>
    </r>
  </si>
  <si>
    <t>Hours per week in office - FT staff</t>
  </si>
  <si>
    <t># of weeks in office per year - FT staff</t>
  </si>
  <si>
    <t>Hours per week in office - PT staff</t>
  </si>
  <si>
    <t># of weeks in office per year - PT staff</t>
  </si>
  <si>
    <t>RESULTS</t>
  </si>
  <si>
    <t>Facility Costs per staff</t>
  </si>
  <si>
    <t>Facility per seat per year - FT staff</t>
  </si>
  <si>
    <t>Results cell - do not alter</t>
  </si>
  <si>
    <t>Facility per seat per year - PT staff</t>
  </si>
  <si>
    <t>Facility Costs for....</t>
  </si>
  <si>
    <t>Support Hub</t>
  </si>
  <si>
    <t>Collaboration Support Hub Start Up Costs</t>
  </si>
  <si>
    <t>Equipment (one-time)</t>
  </si>
  <si>
    <t>Estimate for equipment costs derived from estimates for a similar project conducted  for the state of Nevada</t>
  </si>
  <si>
    <t>Integrated Data System (One-Time)</t>
  </si>
  <si>
    <t>-</t>
  </si>
  <si>
    <t>May not be a necessary line item unless there are costs associated with working within the Chicago Early Childhood Integrated Data System (CECIDS)</t>
  </si>
  <si>
    <t>IT costs (annual)</t>
  </si>
  <si>
    <t>Total Start Up Costs</t>
  </si>
  <si>
    <t>CHICAGO</t>
  </si>
  <si>
    <t>9 collaborations</t>
  </si>
  <si>
    <t>77 neighborhoods</t>
  </si>
  <si>
    <t>Approx. 167,000 children under age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</si>
</sst>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wrapText="1"/>
    </xf>
    <xf numFmtId="0" fontId="2" fillId="0" borderId="9" xfId="0" applyFont="1" applyBorder="1"/>
    <xf numFmtId="0" fontId="2" fillId="2" borderId="10" xfId="0" applyFont="1" applyFill="1" applyBorder="1"/>
    <xf numFmtId="0" fontId="2" fillId="0" borderId="4" xfId="0" applyFont="1" applyBorder="1"/>
    <xf numFmtId="9" fontId="2" fillId="2" borderId="0" xfId="0" applyNumberFormat="1" applyFont="1" applyFill="1"/>
    <xf numFmtId="0" fontId="2" fillId="0" borderId="4" xfId="0" applyFont="1" applyBorder="1" applyAlignment="1">
      <alignment wrapText="1"/>
    </xf>
    <xf numFmtId="0" fontId="2" fillId="2" borderId="0" xfId="0" applyFont="1" applyFill="1"/>
    <xf numFmtId="0" fontId="2" fillId="0" borderId="6" xfId="0" applyFont="1" applyBorder="1"/>
    <xf numFmtId="0" fontId="2" fillId="6" borderId="7" xfId="0" applyFont="1" applyFill="1" applyBorder="1"/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wrapText="1"/>
    </xf>
    <xf numFmtId="164" fontId="2" fillId="0" borderId="5" xfId="0" applyNumberFormat="1" applyFont="1" applyBorder="1"/>
    <xf numFmtId="9" fontId="2" fillId="0" borderId="0" xfId="0" applyNumberFormat="1" applyFont="1"/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6" fillId="8" borderId="12" xfId="0" applyFont="1" applyFill="1" applyBorder="1" applyAlignment="1">
      <alignment horizontal="right"/>
    </xf>
    <xf numFmtId="0" fontId="3" fillId="8" borderId="13" xfId="0" applyFont="1" applyFill="1" applyBorder="1"/>
    <xf numFmtId="164" fontId="6" fillId="8" borderId="14" xfId="0" applyNumberFormat="1" applyFont="1" applyFill="1" applyBorder="1"/>
    <xf numFmtId="164" fontId="2" fillId="2" borderId="11" xfId="0" applyNumberFormat="1" applyFont="1" applyFill="1" applyBorder="1"/>
    <xf numFmtId="164" fontId="2" fillId="2" borderId="5" xfId="0" applyNumberFormat="1" applyFont="1" applyFill="1" applyBorder="1"/>
    <xf numFmtId="0" fontId="2" fillId="0" borderId="8" xfId="0" applyFont="1" applyBorder="1"/>
    <xf numFmtId="0" fontId="7" fillId="0" borderId="4" xfId="0" applyFont="1" applyBorder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6" fillId="0" borderId="15" xfId="0" applyNumberFormat="1" applyFont="1" applyBorder="1"/>
    <xf numFmtId="0" fontId="2" fillId="2" borderId="10" xfId="0" applyFont="1" applyFill="1" applyBorder="1" applyAlignment="1">
      <alignment horizontal="center"/>
    </xf>
    <xf numFmtId="164" fontId="2" fillId="0" borderId="10" xfId="0" applyNumberFormat="1" applyFont="1" applyBorder="1"/>
    <xf numFmtId="0" fontId="2" fillId="2" borderId="19" xfId="0" applyFont="1" applyFill="1" applyBorder="1"/>
    <xf numFmtId="0" fontId="2" fillId="4" borderId="21" xfId="0" applyFont="1" applyFill="1" applyBorder="1" applyAlignment="1">
      <alignment wrapText="1"/>
    </xf>
    <xf numFmtId="164" fontId="2" fillId="0" borderId="0" xfId="0" applyNumberFormat="1" applyFont="1" applyAlignment="1">
      <alignment horizontal="right"/>
    </xf>
    <xf numFmtId="0" fontId="2" fillId="0" borderId="20" xfId="0" applyFont="1" applyBorder="1"/>
    <xf numFmtId="0" fontId="2" fillId="0" borderId="19" xfId="0" applyFont="1" applyBorder="1"/>
    <xf numFmtId="164" fontId="2" fillId="2" borderId="0" xfId="0" applyNumberFormat="1" applyFont="1" applyFill="1" applyAlignment="1">
      <alignment horizontal="right"/>
    </xf>
    <xf numFmtId="0" fontId="8" fillId="0" borderId="20" xfId="0" applyFont="1" applyBorder="1"/>
    <xf numFmtId="4" fontId="2" fillId="2" borderId="0" xfId="0" applyNumberFormat="1" applyFont="1" applyFill="1"/>
    <xf numFmtId="4" fontId="2" fillId="0" borderId="0" xfId="0" applyNumberFormat="1" applyFont="1"/>
    <xf numFmtId="164" fontId="2" fillId="6" borderId="0" xfId="0" applyNumberFormat="1" applyFont="1" applyFill="1"/>
    <xf numFmtId="0" fontId="2" fillId="0" borderId="21" xfId="0" applyFont="1" applyBorder="1"/>
    <xf numFmtId="164" fontId="2" fillId="6" borderId="22" xfId="0" applyNumberFormat="1" applyFont="1" applyFill="1" applyBorder="1"/>
    <xf numFmtId="0" fontId="2" fillId="0" borderId="23" xfId="0" applyFont="1" applyBorder="1"/>
    <xf numFmtId="0" fontId="2" fillId="0" borderId="11" xfId="0" applyFont="1" applyBorder="1"/>
    <xf numFmtId="164" fontId="2" fillId="0" borderId="7" xfId="0" applyNumberFormat="1" applyFont="1" applyBorder="1"/>
    <xf numFmtId="0" fontId="2" fillId="0" borderId="0" xfId="0" applyFont="1" applyAlignment="1">
      <alignment horizontal="right"/>
    </xf>
    <xf numFmtId="0" fontId="2" fillId="0" borderId="26" xfId="0" applyFont="1" applyBorder="1"/>
    <xf numFmtId="164" fontId="2" fillId="2" borderId="27" xfId="0" applyNumberFormat="1" applyFont="1" applyFill="1" applyBorder="1"/>
    <xf numFmtId="0" fontId="2" fillId="0" borderId="28" xfId="0" applyFont="1" applyBorder="1"/>
    <xf numFmtId="164" fontId="2" fillId="2" borderId="29" xfId="0" applyNumberFormat="1" applyFont="1" applyFill="1" applyBorder="1"/>
    <xf numFmtId="0" fontId="7" fillId="0" borderId="28" xfId="0" applyFont="1" applyBorder="1"/>
    <xf numFmtId="0" fontId="7" fillId="0" borderId="30" xfId="0" applyFont="1" applyBorder="1"/>
    <xf numFmtId="164" fontId="2" fillId="2" borderId="31" xfId="0" applyNumberFormat="1" applyFont="1" applyFill="1" applyBorder="1"/>
    <xf numFmtId="0" fontId="6" fillId="5" borderId="25" xfId="0" applyFont="1" applyFill="1" applyBorder="1"/>
    <xf numFmtId="0" fontId="6" fillId="7" borderId="25" xfId="0" applyFont="1" applyFill="1" applyBorder="1"/>
    <xf numFmtId="0" fontId="6" fillId="8" borderId="25" xfId="0" applyFont="1" applyFill="1" applyBorder="1"/>
    <xf numFmtId="0" fontId="6" fillId="9" borderId="25" xfId="0" applyFont="1" applyFill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1" xfId="0" applyFont="1" applyBorder="1"/>
    <xf numFmtId="0" fontId="1" fillId="0" borderId="4" xfId="0" applyFont="1" applyBorder="1" applyAlignment="1">
      <alignment horizontal="right"/>
    </xf>
    <xf numFmtId="164" fontId="1" fillId="0" borderId="5" xfId="0" applyNumberFormat="1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3" xfId="0" applyFont="1" applyBorder="1"/>
    <xf numFmtId="0" fontId="1" fillId="5" borderId="6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7" borderId="6" xfId="0" applyFont="1" applyFill="1" applyBorder="1"/>
    <xf numFmtId="0" fontId="1" fillId="7" borderId="2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8" borderId="6" xfId="0" applyFont="1" applyFill="1" applyBorder="1"/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6" xfId="0" applyFont="1" applyFill="1" applyBorder="1"/>
    <xf numFmtId="0" fontId="1" fillId="9" borderId="2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5" borderId="24" xfId="0" applyFont="1" applyFill="1" applyBorder="1"/>
    <xf numFmtId="0" fontId="1" fillId="0" borderId="19" xfId="0" applyFont="1" applyBorder="1"/>
    <xf numFmtId="0" fontId="8" fillId="0" borderId="5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5" borderId="16" xfId="0" applyFont="1" applyFill="1" applyBorder="1" applyAlignment="1">
      <alignment horizontal="center"/>
    </xf>
    <xf numFmtId="0" fontId="1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0" fontId="1" fillId="5" borderId="1" xfId="0" applyFont="1" applyFill="1" applyBorder="1" applyAlignment="1"/>
    <xf numFmtId="0" fontId="1" fillId="7" borderId="1" xfId="0" applyFont="1" applyFill="1" applyBorder="1" applyAlignment="1"/>
    <xf numFmtId="0" fontId="1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20" xfId="0" applyFont="1" applyBorder="1" applyAlignment="1"/>
    <xf numFmtId="0" fontId="4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cecids.org/" TargetMode="External"/><Relationship Id="rId1" Type="http://schemas.openxmlformats.org/officeDocument/2006/relationships/hyperlink" Target="https://www.wework.com/search?slug=chicago--IL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9"/>
  <sheetViews>
    <sheetView topLeftCell="A4" zoomScale="140" zoomScaleNormal="140" workbookViewId="0">
      <selection activeCell="B10" sqref="B10"/>
    </sheetView>
  </sheetViews>
  <sheetFormatPr defaultColWidth="12.5703125" defaultRowHeight="15.75" customHeight="1"/>
  <cols>
    <col min="1" max="1" width="22.85546875" customWidth="1"/>
    <col min="2" max="2" width="17.5703125" customWidth="1"/>
    <col min="3" max="3" width="20.5703125" customWidth="1"/>
    <col min="4" max="4" width="43.42578125" customWidth="1"/>
    <col min="5" max="5" width="15.140625" customWidth="1"/>
    <col min="6" max="6" width="36.42578125" customWidth="1"/>
  </cols>
  <sheetData>
    <row r="1" spans="1:6" ht="12.95">
      <c r="A1" s="96" t="s">
        <v>0</v>
      </c>
      <c r="B1" s="97"/>
      <c r="C1" s="98"/>
    </row>
    <row r="2" spans="1:6" ht="12.6">
      <c r="A2" s="4"/>
      <c r="B2" s="88" t="s">
        <v>1</v>
      </c>
      <c r="C2" s="99"/>
    </row>
    <row r="3" spans="1:6" ht="12.6">
      <c r="A3" s="5"/>
      <c r="B3" s="88" t="s">
        <v>2</v>
      </c>
      <c r="C3" s="99"/>
    </row>
    <row r="4" spans="1:6" ht="12.6">
      <c r="A4" s="6"/>
      <c r="B4" s="88" t="s">
        <v>3</v>
      </c>
      <c r="C4" s="99"/>
    </row>
    <row r="5" spans="1:6" ht="12.6">
      <c r="A5" s="89" t="s">
        <v>4</v>
      </c>
      <c r="B5" s="100"/>
      <c r="C5" s="101"/>
    </row>
    <row r="7" spans="1:6" ht="12.95">
      <c r="A7" s="90" t="s">
        <v>5</v>
      </c>
      <c r="B7" s="97"/>
      <c r="C7" s="97"/>
      <c r="D7" s="98"/>
    </row>
    <row r="8" spans="1:6" ht="27" customHeight="1">
      <c r="A8" s="7" t="s">
        <v>6</v>
      </c>
      <c r="B8" s="8">
        <v>20</v>
      </c>
      <c r="C8" s="91" t="s">
        <v>7</v>
      </c>
      <c r="D8" s="102"/>
    </row>
    <row r="9" spans="1:6" ht="33" customHeight="1">
      <c r="A9" s="9" t="s">
        <v>8</v>
      </c>
      <c r="B9" s="10">
        <v>0</v>
      </c>
      <c r="C9" s="92" t="s">
        <v>9</v>
      </c>
      <c r="D9" s="99"/>
      <c r="F9" s="2"/>
    </row>
    <row r="10" spans="1:6" ht="30.95" customHeight="1">
      <c r="A10" s="9" t="s">
        <v>10</v>
      </c>
      <c r="B10" s="64" t="s">
        <v>11</v>
      </c>
      <c r="C10" s="92" t="s">
        <v>12</v>
      </c>
      <c r="D10" s="99"/>
    </row>
    <row r="11" spans="1:6" ht="33" customHeight="1">
      <c r="A11" s="9" t="s">
        <v>13</v>
      </c>
      <c r="B11" s="64" t="s">
        <v>14</v>
      </c>
      <c r="C11" s="92" t="s">
        <v>15</v>
      </c>
      <c r="D11" s="99"/>
    </row>
    <row r="12" spans="1:6" ht="37.5">
      <c r="A12" s="11" t="s">
        <v>16</v>
      </c>
      <c r="B12" s="12">
        <v>10</v>
      </c>
      <c r="C12" s="92" t="s">
        <v>17</v>
      </c>
      <c r="D12" s="99"/>
    </row>
    <row r="13" spans="1:6" ht="18.95" customHeight="1">
      <c r="A13" s="13" t="s">
        <v>18</v>
      </c>
      <c r="B13" s="14">
        <f>CEILING(B8/B12,0.5)</f>
        <v>2</v>
      </c>
      <c r="C13" s="93" t="s">
        <v>19</v>
      </c>
      <c r="D13" s="101"/>
    </row>
    <row r="16" spans="1:6" ht="12.95">
      <c r="A16" s="103" t="s">
        <v>20</v>
      </c>
      <c r="B16" s="97"/>
      <c r="C16" s="98"/>
    </row>
    <row r="17" spans="1:5" ht="12.95">
      <c r="A17" s="9"/>
      <c r="B17" s="62" t="s">
        <v>21</v>
      </c>
      <c r="C17" s="63" t="s">
        <v>22</v>
      </c>
      <c r="E17" s="2"/>
    </row>
    <row r="18" spans="1:5" ht="12.6">
      <c r="A18" s="9" t="s">
        <v>23</v>
      </c>
      <c r="B18" s="3">
        <f>IF(B10="Current", 'Collaboration Component Costs'!E25,'Collaboration Component Costs'!E40)</f>
        <v>439979</v>
      </c>
      <c r="C18" s="16">
        <f>B18*B8</f>
        <v>8799580</v>
      </c>
      <c r="E18" s="2"/>
    </row>
    <row r="19" spans="1:5" ht="12.6">
      <c r="A19" s="9" t="s">
        <v>24</v>
      </c>
      <c r="B19" s="3">
        <f>IF(B10="Current", 'Facility &amp; Start Up Costs'!B20,'Facility &amp; Start Up Costs'!B21)</f>
        <v>40000</v>
      </c>
      <c r="C19" s="17">
        <f>B19*B8</f>
        <v>800000</v>
      </c>
    </row>
    <row r="20" spans="1:5" ht="12.6">
      <c r="A20" s="9" t="s">
        <v>25</v>
      </c>
      <c r="B20" s="18">
        <f>B9</f>
        <v>0</v>
      </c>
      <c r="C20" s="17">
        <f>(C18+C19)*B20</f>
        <v>0</v>
      </c>
    </row>
    <row r="21" spans="1:5" ht="12.95">
      <c r="A21" s="66" t="s">
        <v>26</v>
      </c>
      <c r="B21" s="3">
        <f t="shared" ref="B21:C21" si="0">SUM(B18:B20)</f>
        <v>479979</v>
      </c>
      <c r="C21" s="67">
        <f t="shared" si="0"/>
        <v>9599580</v>
      </c>
      <c r="D21" s="3"/>
    </row>
    <row r="22" spans="1:5" ht="12.6">
      <c r="A22" s="9"/>
      <c r="C22" s="19"/>
    </row>
    <row r="23" spans="1:5" ht="12.95">
      <c r="A23" s="104" t="s">
        <v>27</v>
      </c>
      <c r="B23" s="97"/>
      <c r="C23" s="98"/>
    </row>
    <row r="24" spans="1:5" ht="12.6">
      <c r="A24" s="9" t="str">
        <f>B11</f>
        <v>None</v>
      </c>
      <c r="B24" s="3">
        <f>IF(B11="None",0,IF(B11="Additional Staffing per Collaboration",'Collaboration Component Costs'!E56,IF(B11="Support Hub",'Collaboration Component Costs'!E72)))</f>
        <v>0</v>
      </c>
      <c r="C24" s="17">
        <f>IF(B11="None",0,IF(B11="Additional Staffing per Collaboration",B24*B8,IF(B11="Support Hub",B24*B13)))</f>
        <v>0</v>
      </c>
    </row>
    <row r="25" spans="1:5" ht="12.6">
      <c r="A25" s="20" t="s">
        <v>28</v>
      </c>
      <c r="B25" s="3">
        <f>IF(B11="None",0,IF(B11="Additional Staffing per Collaboration",'Facility &amp; Start Up Costs'!B22,IF(B11="Support Hub",'Facility &amp; Start Up Costs'!B23)))</f>
        <v>0</v>
      </c>
      <c r="C25" s="17">
        <f>IF(B11="None",0,IF(B11="Additional Staffing per Collaboration",B25*B8,IF(B11="Support Hub",B25*B13)))</f>
        <v>0</v>
      </c>
    </row>
    <row r="26" spans="1:5" ht="12.95">
      <c r="A26" s="66" t="s">
        <v>29</v>
      </c>
      <c r="B26" s="3">
        <f>SUM(B24:B25)</f>
        <v>0</v>
      </c>
      <c r="C26" s="67">
        <f>C24+C25</f>
        <v>0</v>
      </c>
    </row>
    <row r="27" spans="1:5" ht="12.6">
      <c r="A27" s="20"/>
      <c r="C27" s="19"/>
    </row>
    <row r="28" spans="1:5" ht="12.6">
      <c r="A28" s="20" t="s">
        <v>30</v>
      </c>
      <c r="C28" s="17">
        <f>IF(B11="Support Hub",'Facility &amp; Start Up Costs'!B30,0)*B13</f>
        <v>0</v>
      </c>
    </row>
    <row r="29" spans="1:5" ht="14.1">
      <c r="A29" s="21" t="s">
        <v>31</v>
      </c>
      <c r="B29" s="22"/>
      <c r="C29" s="23">
        <f>C21+C26+C28</f>
        <v>9599580</v>
      </c>
    </row>
  </sheetData>
  <mergeCells count="14">
    <mergeCell ref="A16:C16"/>
    <mergeCell ref="A23:C23"/>
    <mergeCell ref="A1:C1"/>
    <mergeCell ref="B2:C2"/>
    <mergeCell ref="B3:C3"/>
    <mergeCell ref="B4:C4"/>
    <mergeCell ref="A5:C5"/>
    <mergeCell ref="A7:D7"/>
    <mergeCell ref="C8:D8"/>
    <mergeCell ref="C9:D9"/>
    <mergeCell ref="C10:D10"/>
    <mergeCell ref="C11:D11"/>
    <mergeCell ref="C12:D12"/>
    <mergeCell ref="C13:D13"/>
  </mergeCells>
  <dataValidations count="2">
    <dataValidation type="list" allowBlank="1" showErrorMessage="1" sqref="B11" xr:uid="{00000000-0002-0000-0100-000000000000}">
      <formula1>"None,Additional Staffing per Collaboration,Support Hub"</formula1>
    </dataValidation>
    <dataValidation type="list" allowBlank="1" showErrorMessage="1" sqref="B10" xr:uid="{00000000-0002-0000-0100-000001000000}">
      <formula1>"Current,Enhanced"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72"/>
  <sheetViews>
    <sheetView workbookViewId="0">
      <selection activeCell="A42" sqref="A42"/>
    </sheetView>
  </sheetViews>
  <sheetFormatPr defaultColWidth="12.5703125" defaultRowHeight="15.75" customHeight="1"/>
  <cols>
    <col min="1" max="1" width="32" customWidth="1"/>
    <col min="2" max="2" width="13.140625" customWidth="1"/>
    <col min="3" max="3" width="9.5703125" customWidth="1"/>
    <col min="4" max="4" width="33.5703125" customWidth="1"/>
    <col min="5" max="5" width="14.140625" customWidth="1"/>
    <col min="6" max="6" width="31.42578125" customWidth="1"/>
    <col min="7" max="7" width="32.42578125" customWidth="1"/>
    <col min="8" max="8" width="31.42578125" customWidth="1"/>
  </cols>
  <sheetData>
    <row r="1" spans="1:5" ht="15.75" customHeight="1">
      <c r="A1" s="68" t="s">
        <v>32</v>
      </c>
      <c r="B1" s="69" t="s">
        <v>33</v>
      </c>
      <c r="D1" s="65" t="s">
        <v>34</v>
      </c>
      <c r="E1" s="70" t="s">
        <v>35</v>
      </c>
    </row>
    <row r="2" spans="1:5" ht="15.75" customHeight="1">
      <c r="A2" s="51" t="s">
        <v>36</v>
      </c>
      <c r="B2" s="52">
        <v>80000</v>
      </c>
      <c r="D2" s="7" t="s">
        <v>37</v>
      </c>
      <c r="E2" s="24">
        <v>42579</v>
      </c>
    </row>
    <row r="3" spans="1:5" ht="15.75" customHeight="1">
      <c r="A3" s="53" t="s">
        <v>38</v>
      </c>
      <c r="B3" s="54">
        <v>50000</v>
      </c>
      <c r="D3" s="9" t="s">
        <v>39</v>
      </c>
      <c r="E3" s="25">
        <v>500</v>
      </c>
    </row>
    <row r="4" spans="1:5" ht="15.75" customHeight="1">
      <c r="A4" s="53" t="s">
        <v>40</v>
      </c>
      <c r="B4" s="54">
        <v>55000</v>
      </c>
      <c r="D4" s="13" t="s">
        <v>41</v>
      </c>
      <c r="E4" s="26" t="s">
        <v>42</v>
      </c>
    </row>
    <row r="5" spans="1:5" ht="15.75" customHeight="1">
      <c r="A5" s="53" t="s">
        <v>43</v>
      </c>
      <c r="B5" s="54">
        <v>29500</v>
      </c>
    </row>
    <row r="6" spans="1:5" ht="15.75" customHeight="1">
      <c r="A6" s="53" t="s">
        <v>44</v>
      </c>
      <c r="B6" s="54">
        <v>65000</v>
      </c>
    </row>
    <row r="7" spans="1:5" ht="15.75" customHeight="1">
      <c r="A7" s="53" t="s">
        <v>45</v>
      </c>
      <c r="B7" s="54">
        <v>65000</v>
      </c>
    </row>
    <row r="8" spans="1:5" ht="15.75" customHeight="1">
      <c r="A8" s="53" t="s">
        <v>46</v>
      </c>
      <c r="B8" s="54">
        <v>65000</v>
      </c>
    </row>
    <row r="9" spans="1:5" ht="15.75" customHeight="1">
      <c r="A9" s="53" t="s">
        <v>47</v>
      </c>
      <c r="B9" s="54">
        <v>65000</v>
      </c>
    </row>
    <row r="10" spans="1:5" ht="15.75" customHeight="1">
      <c r="A10" s="53" t="s">
        <v>48</v>
      </c>
      <c r="B10" s="54">
        <v>75000</v>
      </c>
    </row>
    <row r="11" spans="1:5" ht="15.75" customHeight="1">
      <c r="A11" s="55" t="s">
        <v>49</v>
      </c>
      <c r="B11" s="54"/>
    </row>
    <row r="12" spans="1:5" ht="15.75" customHeight="1">
      <c r="A12" s="56" t="s">
        <v>49</v>
      </c>
      <c r="B12" s="57"/>
    </row>
    <row r="15" spans="1:5" ht="15.75" customHeight="1">
      <c r="A15" s="58" t="s">
        <v>50</v>
      </c>
    </row>
    <row r="16" spans="1:5" ht="15.75" customHeight="1">
      <c r="A16" s="71" t="s">
        <v>51</v>
      </c>
      <c r="B16" s="72" t="s">
        <v>52</v>
      </c>
      <c r="C16" s="72" t="s">
        <v>53</v>
      </c>
      <c r="D16" s="72" t="s">
        <v>54</v>
      </c>
      <c r="E16" s="73" t="s">
        <v>55</v>
      </c>
    </row>
    <row r="17" spans="1:5" ht="15.75" customHeight="1">
      <c r="A17" s="9" t="s">
        <v>56</v>
      </c>
      <c r="B17" s="28">
        <v>1</v>
      </c>
      <c r="C17" s="29"/>
      <c r="D17" s="3">
        <f>B2</f>
        <v>80000</v>
      </c>
      <c r="E17" s="17">
        <f t="shared" ref="E17:E20" si="0">D17*(B17+C17)</f>
        <v>80000</v>
      </c>
    </row>
    <row r="18" spans="1:5" ht="15.75" customHeight="1">
      <c r="A18" s="9" t="s">
        <v>57</v>
      </c>
      <c r="B18" s="28"/>
      <c r="C18" s="28">
        <v>2</v>
      </c>
      <c r="D18" s="3">
        <f>B5</f>
        <v>29500</v>
      </c>
      <c r="E18" s="17">
        <f t="shared" si="0"/>
        <v>59000</v>
      </c>
    </row>
    <row r="19" spans="1:5" ht="15.75" customHeight="1">
      <c r="A19" s="27" t="s">
        <v>49</v>
      </c>
      <c r="B19" s="12"/>
      <c r="C19" s="12"/>
      <c r="E19" s="19">
        <f t="shared" si="0"/>
        <v>0</v>
      </c>
    </row>
    <row r="20" spans="1:5" ht="15.75" customHeight="1">
      <c r="A20" s="27" t="s">
        <v>49</v>
      </c>
      <c r="B20" s="12"/>
      <c r="C20" s="12"/>
      <c r="E20" s="19">
        <f t="shared" si="0"/>
        <v>0</v>
      </c>
    </row>
    <row r="21" spans="1:5" ht="15.75" customHeight="1">
      <c r="A21" s="9" t="s">
        <v>58</v>
      </c>
      <c r="B21" s="15"/>
      <c r="C21" s="15"/>
      <c r="E21" s="17">
        <f>0.15*(E17+E18+E19+E20)</f>
        <v>20850</v>
      </c>
    </row>
    <row r="22" spans="1:5" ht="15.75" customHeight="1">
      <c r="A22" s="66" t="s">
        <v>59</v>
      </c>
      <c r="B22" s="15"/>
      <c r="C22" s="15"/>
      <c r="E22" s="17">
        <f>SUM(E17:E21)</f>
        <v>159850</v>
      </c>
    </row>
    <row r="23" spans="1:5" ht="15.75" customHeight="1">
      <c r="A23" s="9"/>
      <c r="B23" s="15"/>
      <c r="C23" s="15"/>
      <c r="E23" s="19"/>
    </row>
    <row r="24" spans="1:5" ht="15.75" customHeight="1">
      <c r="A24" s="9" t="s">
        <v>60</v>
      </c>
      <c r="B24" s="15"/>
      <c r="C24" s="15"/>
      <c r="E24" s="17">
        <f>E2</f>
        <v>42579</v>
      </c>
    </row>
    <row r="25" spans="1:5" ht="15.75" customHeight="1">
      <c r="A25" s="74" t="s">
        <v>61</v>
      </c>
      <c r="B25" s="30"/>
      <c r="C25" s="30"/>
      <c r="D25" s="31"/>
      <c r="E25" s="32">
        <f>E22+E24</f>
        <v>202429</v>
      </c>
    </row>
    <row r="26" spans="1:5" ht="15.75" customHeight="1">
      <c r="B26" s="15"/>
      <c r="C26" s="15"/>
    </row>
    <row r="27" spans="1:5" ht="15.75" customHeight="1">
      <c r="A27" s="59" t="s">
        <v>62</v>
      </c>
      <c r="B27" s="62"/>
      <c r="C27" s="62"/>
      <c r="D27" s="62"/>
      <c r="E27" s="62"/>
    </row>
    <row r="28" spans="1:5" ht="15.75" customHeight="1">
      <c r="A28" s="75" t="s">
        <v>63</v>
      </c>
      <c r="B28" s="76" t="s">
        <v>52</v>
      </c>
      <c r="C28" s="76" t="s">
        <v>53</v>
      </c>
      <c r="D28" s="76" t="s">
        <v>64</v>
      </c>
      <c r="E28" s="77" t="s">
        <v>55</v>
      </c>
    </row>
    <row r="29" spans="1:5" ht="15.75" customHeight="1">
      <c r="A29" s="7" t="s">
        <v>56</v>
      </c>
      <c r="B29" s="33">
        <v>1</v>
      </c>
      <c r="C29" s="33"/>
      <c r="D29" s="34">
        <f t="shared" ref="D29:D32" si="1">B2</f>
        <v>80000</v>
      </c>
      <c r="E29" s="17">
        <f t="shared" ref="E29:E34" si="2">(B29+C29)*D29</f>
        <v>80000</v>
      </c>
    </row>
    <row r="30" spans="1:5" ht="15.75" customHeight="1">
      <c r="A30" s="9" t="s">
        <v>38</v>
      </c>
      <c r="B30" s="28">
        <v>1</v>
      </c>
      <c r="C30" s="28"/>
      <c r="D30" s="3">
        <f t="shared" si="1"/>
        <v>50000</v>
      </c>
      <c r="E30" s="17">
        <f t="shared" si="2"/>
        <v>50000</v>
      </c>
    </row>
    <row r="31" spans="1:5" ht="15.75" customHeight="1">
      <c r="A31" s="9" t="s">
        <v>40</v>
      </c>
      <c r="B31" s="28">
        <v>1</v>
      </c>
      <c r="C31" s="28"/>
      <c r="D31" s="3">
        <f t="shared" si="1"/>
        <v>55000</v>
      </c>
      <c r="E31" s="17">
        <f t="shared" si="2"/>
        <v>55000</v>
      </c>
    </row>
    <row r="32" spans="1:5" ht="15.75" customHeight="1">
      <c r="A32" s="9" t="s">
        <v>65</v>
      </c>
      <c r="B32" s="28"/>
      <c r="C32" s="28">
        <v>4</v>
      </c>
      <c r="D32" s="3">
        <f t="shared" si="1"/>
        <v>29500</v>
      </c>
      <c r="E32" s="17">
        <f t="shared" si="2"/>
        <v>118000</v>
      </c>
    </row>
    <row r="33" spans="1:5" ht="15.75" customHeight="1">
      <c r="A33" s="27" t="s">
        <v>49</v>
      </c>
      <c r="B33" s="12"/>
      <c r="C33" s="12"/>
      <c r="E33" s="19">
        <f t="shared" si="2"/>
        <v>0</v>
      </c>
    </row>
    <row r="34" spans="1:5" ht="15.75" customHeight="1">
      <c r="A34" s="27" t="s">
        <v>49</v>
      </c>
      <c r="B34" s="12"/>
      <c r="C34" s="12"/>
      <c r="E34" s="19">
        <f t="shared" si="2"/>
        <v>0</v>
      </c>
    </row>
    <row r="35" spans="1:5" ht="15.75" customHeight="1">
      <c r="A35" s="9" t="s">
        <v>66</v>
      </c>
      <c r="E35" s="17">
        <f>0.3*(E29+E30+E31+E32+E33+E34)</f>
        <v>90900</v>
      </c>
    </row>
    <row r="36" spans="1:5" ht="15.75" customHeight="1">
      <c r="A36" s="66" t="s">
        <v>59</v>
      </c>
      <c r="B36" s="15"/>
      <c r="C36" s="15"/>
      <c r="E36" s="17">
        <f>SUM(E29:E35)</f>
        <v>393900</v>
      </c>
    </row>
    <row r="37" spans="1:5" ht="15.75" customHeight="1">
      <c r="A37" s="66"/>
      <c r="B37" s="15"/>
      <c r="C37" s="15"/>
      <c r="E37" s="19"/>
    </row>
    <row r="38" spans="1:5" ht="15.75" customHeight="1">
      <c r="A38" s="9" t="s">
        <v>60</v>
      </c>
      <c r="B38" s="15"/>
      <c r="C38" s="15"/>
      <c r="E38" s="17">
        <f>E2</f>
        <v>42579</v>
      </c>
    </row>
    <row r="39" spans="1:5" ht="15.75" customHeight="1">
      <c r="A39" s="9" t="s">
        <v>67</v>
      </c>
      <c r="B39" s="15"/>
      <c r="C39" s="15"/>
      <c r="E39" s="17">
        <f>E3*(B40+C40)</f>
        <v>3500</v>
      </c>
    </row>
    <row r="40" spans="1:5" ht="15.75" customHeight="1">
      <c r="A40" s="74" t="s">
        <v>61</v>
      </c>
      <c r="B40" s="30">
        <f t="shared" ref="B40:C40" si="3">SUM(B29:B32)</f>
        <v>3</v>
      </c>
      <c r="C40" s="30">
        <f t="shared" si="3"/>
        <v>4</v>
      </c>
      <c r="D40" s="31"/>
      <c r="E40" s="32">
        <f>E36+E38+E39</f>
        <v>439979</v>
      </c>
    </row>
    <row r="41" spans="1:5" ht="15.75" customHeight="1">
      <c r="B41" s="15"/>
      <c r="C41" s="15"/>
    </row>
    <row r="42" spans="1:5" ht="15.75" customHeight="1">
      <c r="A42" s="60" t="s">
        <v>68</v>
      </c>
      <c r="B42" s="15"/>
      <c r="C42" s="15"/>
    </row>
    <row r="43" spans="1:5" ht="15.75" customHeight="1">
      <c r="A43" s="78" t="s">
        <v>69</v>
      </c>
      <c r="B43" s="79" t="s">
        <v>52</v>
      </c>
      <c r="C43" s="79" t="s">
        <v>53</v>
      </c>
      <c r="D43" s="79" t="s">
        <v>64</v>
      </c>
      <c r="E43" s="80" t="s">
        <v>55</v>
      </c>
    </row>
    <row r="44" spans="1:5" ht="15.75" customHeight="1">
      <c r="A44" s="7" t="s">
        <v>44</v>
      </c>
      <c r="B44" s="33"/>
      <c r="C44" s="33">
        <v>0.5</v>
      </c>
      <c r="D44" s="3">
        <f t="shared" ref="D44:D48" si="4">B6</f>
        <v>65000</v>
      </c>
      <c r="E44" s="17">
        <f t="shared" ref="E44:E50" si="5">(B44+C44)*D44</f>
        <v>32500</v>
      </c>
    </row>
    <row r="45" spans="1:5" ht="15.75" customHeight="1">
      <c r="A45" s="9" t="s">
        <v>45</v>
      </c>
      <c r="B45" s="28"/>
      <c r="C45" s="28">
        <v>0.15</v>
      </c>
      <c r="D45" s="3">
        <f t="shared" si="4"/>
        <v>65000</v>
      </c>
      <c r="E45" s="17">
        <f t="shared" si="5"/>
        <v>9750</v>
      </c>
    </row>
    <row r="46" spans="1:5" ht="15.75" customHeight="1">
      <c r="A46" s="9" t="s">
        <v>46</v>
      </c>
      <c r="B46" s="28"/>
      <c r="C46" s="28">
        <v>0.15</v>
      </c>
      <c r="D46" s="3">
        <f t="shared" si="4"/>
        <v>65000</v>
      </c>
      <c r="E46" s="17">
        <f t="shared" si="5"/>
        <v>9750</v>
      </c>
    </row>
    <row r="47" spans="1:5" ht="15.75" customHeight="1">
      <c r="A47" s="9" t="s">
        <v>47</v>
      </c>
      <c r="B47" s="28"/>
      <c r="C47" s="28">
        <v>0.25</v>
      </c>
      <c r="D47" s="3">
        <f t="shared" si="4"/>
        <v>65000</v>
      </c>
      <c r="E47" s="17">
        <f t="shared" si="5"/>
        <v>16250</v>
      </c>
    </row>
    <row r="48" spans="1:5" ht="15.75" customHeight="1">
      <c r="A48" s="9" t="s">
        <v>48</v>
      </c>
      <c r="B48" s="28"/>
      <c r="C48" s="28">
        <v>0.15</v>
      </c>
      <c r="D48" s="3">
        <f t="shared" si="4"/>
        <v>75000</v>
      </c>
      <c r="E48" s="17">
        <f t="shared" si="5"/>
        <v>11250</v>
      </c>
    </row>
    <row r="49" spans="1:5" ht="15.75" customHeight="1">
      <c r="A49" s="27" t="s">
        <v>49</v>
      </c>
      <c r="B49" s="12"/>
      <c r="C49" s="12"/>
      <c r="E49" s="19">
        <f t="shared" si="5"/>
        <v>0</v>
      </c>
    </row>
    <row r="50" spans="1:5" ht="15.75" customHeight="1">
      <c r="A50" s="27" t="s">
        <v>49</v>
      </c>
      <c r="B50" s="12"/>
      <c r="C50" s="12"/>
      <c r="E50" s="19">
        <f t="shared" si="5"/>
        <v>0</v>
      </c>
    </row>
    <row r="51" spans="1:5" ht="12.6">
      <c r="A51" s="9" t="s">
        <v>66</v>
      </c>
      <c r="B51" s="15"/>
      <c r="E51" s="17">
        <f>0.3*(E45+E46+E47+E48+E49+E50)</f>
        <v>14100</v>
      </c>
    </row>
    <row r="52" spans="1:5" ht="12.95">
      <c r="A52" s="66" t="s">
        <v>59</v>
      </c>
      <c r="B52" s="15">
        <f t="shared" ref="B52:C52" si="6">SUM(B45:B48)</f>
        <v>0</v>
      </c>
      <c r="C52" s="15">
        <f t="shared" si="6"/>
        <v>0.70000000000000007</v>
      </c>
      <c r="E52" s="17">
        <f>SUM(E44:E51)</f>
        <v>93600</v>
      </c>
    </row>
    <row r="53" spans="1:5" ht="12.95">
      <c r="A53" s="66"/>
      <c r="B53" s="15"/>
      <c r="C53" s="15"/>
      <c r="E53" s="19"/>
    </row>
    <row r="54" spans="1:5" ht="12.6">
      <c r="A54" s="9" t="s">
        <v>60</v>
      </c>
      <c r="B54" s="15"/>
      <c r="C54" s="15"/>
      <c r="E54" s="17">
        <v>0</v>
      </c>
    </row>
    <row r="55" spans="1:5" ht="12.6">
      <c r="A55" s="9" t="s">
        <v>67</v>
      </c>
      <c r="B55" s="15"/>
      <c r="C55" s="15"/>
      <c r="E55" s="17">
        <f>E3*(B52+C52)</f>
        <v>350.00000000000006</v>
      </c>
    </row>
    <row r="56" spans="1:5" ht="14.1">
      <c r="A56" s="74" t="s">
        <v>61</v>
      </c>
      <c r="B56" s="30"/>
      <c r="C56" s="30"/>
      <c r="D56" s="31"/>
      <c r="E56" s="32">
        <f>E52+E54+E55</f>
        <v>93950</v>
      </c>
    </row>
    <row r="57" spans="1:5" ht="12.6">
      <c r="B57" s="15"/>
      <c r="C57" s="15"/>
    </row>
    <row r="58" spans="1:5" ht="14.1">
      <c r="A58" s="61" t="s">
        <v>70</v>
      </c>
      <c r="B58" s="15"/>
      <c r="C58" s="15"/>
    </row>
    <row r="59" spans="1:5" ht="12.95">
      <c r="A59" s="81" t="s">
        <v>71</v>
      </c>
      <c r="B59" s="82" t="s">
        <v>52</v>
      </c>
      <c r="C59" s="82" t="s">
        <v>53</v>
      </c>
      <c r="D59" s="82" t="s">
        <v>64</v>
      </c>
      <c r="E59" s="83" t="s">
        <v>72</v>
      </c>
    </row>
    <row r="60" spans="1:5" ht="12.6">
      <c r="A60" s="7" t="s">
        <v>36</v>
      </c>
      <c r="B60" s="33">
        <v>1</v>
      </c>
      <c r="C60" s="33"/>
      <c r="D60" s="34">
        <f>B2</f>
        <v>80000</v>
      </c>
      <c r="E60" s="17">
        <f t="shared" ref="E60:E64" si="7">(B60+C60)*D60</f>
        <v>80000</v>
      </c>
    </row>
    <row r="61" spans="1:5" ht="12.6">
      <c r="A61" s="9" t="s">
        <v>45</v>
      </c>
      <c r="B61" s="28">
        <v>1</v>
      </c>
      <c r="C61" s="28"/>
      <c r="D61" s="3">
        <f t="shared" ref="D61:D64" si="8">B7</f>
        <v>65000</v>
      </c>
      <c r="E61" s="17">
        <f t="shared" si="7"/>
        <v>65000</v>
      </c>
    </row>
    <row r="62" spans="1:5" ht="12.6">
      <c r="A62" s="9" t="s">
        <v>73</v>
      </c>
      <c r="B62" s="28">
        <v>1</v>
      </c>
      <c r="C62" s="28"/>
      <c r="D62" s="3">
        <f t="shared" si="8"/>
        <v>65000</v>
      </c>
      <c r="E62" s="17">
        <f t="shared" si="7"/>
        <v>65000</v>
      </c>
    </row>
    <row r="63" spans="1:5" ht="12.6">
      <c r="A63" s="9" t="s">
        <v>74</v>
      </c>
      <c r="B63" s="28">
        <v>1</v>
      </c>
      <c r="C63" s="28"/>
      <c r="D63" s="3">
        <f t="shared" si="8"/>
        <v>65000</v>
      </c>
      <c r="E63" s="17">
        <f t="shared" si="7"/>
        <v>65000</v>
      </c>
    </row>
    <row r="64" spans="1:5" ht="12.6">
      <c r="A64" s="9" t="s">
        <v>48</v>
      </c>
      <c r="B64" s="28">
        <v>2</v>
      </c>
      <c r="C64" s="28"/>
      <c r="D64" s="3">
        <f t="shared" si="8"/>
        <v>75000</v>
      </c>
      <c r="E64" s="17">
        <f t="shared" si="7"/>
        <v>150000</v>
      </c>
    </row>
    <row r="65" spans="1:6" ht="12.95">
      <c r="A65" s="27" t="s">
        <v>49</v>
      </c>
      <c r="B65" s="12"/>
      <c r="C65" s="12"/>
      <c r="E65" s="19">
        <f t="shared" ref="E65:E66" si="9">B65*D65</f>
        <v>0</v>
      </c>
      <c r="F65" s="15"/>
    </row>
    <row r="66" spans="1:6" ht="12.95">
      <c r="A66" s="27" t="s">
        <v>49</v>
      </c>
      <c r="B66" s="12"/>
      <c r="C66" s="12"/>
      <c r="E66" s="19">
        <f t="shared" si="9"/>
        <v>0</v>
      </c>
      <c r="F66" s="15"/>
    </row>
    <row r="67" spans="1:6" ht="12.6">
      <c r="A67" s="9" t="s">
        <v>66</v>
      </c>
      <c r="E67" s="17">
        <f>0.3*(E60+E61+E62+E63+E64+E65+E66)</f>
        <v>127500</v>
      </c>
      <c r="F67" s="15"/>
    </row>
    <row r="68" spans="1:6" ht="12.95">
      <c r="A68" s="66" t="s">
        <v>59</v>
      </c>
      <c r="E68" s="17">
        <f>SUM(E60:E67)</f>
        <v>552500</v>
      </c>
    </row>
    <row r="69" spans="1:6" ht="12.6">
      <c r="A69" s="9"/>
      <c r="E69" s="19"/>
    </row>
    <row r="70" spans="1:6" ht="12.6">
      <c r="A70" s="9" t="s">
        <v>60</v>
      </c>
      <c r="E70" s="17">
        <f>E2</f>
        <v>42579</v>
      </c>
    </row>
    <row r="71" spans="1:6" ht="12.6">
      <c r="A71" s="9" t="s">
        <v>67</v>
      </c>
      <c r="E71" s="17">
        <f>E3*(B72+C72)</f>
        <v>3000</v>
      </c>
    </row>
    <row r="72" spans="1:6" ht="14.1">
      <c r="A72" s="74" t="s">
        <v>61</v>
      </c>
      <c r="B72" s="31">
        <f t="shared" ref="B72:C72" si="10">SUM(B60:B64)</f>
        <v>6</v>
      </c>
      <c r="C72" s="31">
        <f t="shared" si="10"/>
        <v>0</v>
      </c>
      <c r="D72" s="31"/>
      <c r="E72" s="32">
        <f>E68+E70+E71</f>
        <v>598079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33"/>
  <sheetViews>
    <sheetView tabSelected="1" workbookViewId="0">
      <selection activeCell="A26" sqref="A26:C26"/>
    </sheetView>
  </sheetViews>
  <sheetFormatPr defaultColWidth="12.5703125" defaultRowHeight="15.75" customHeight="1"/>
  <cols>
    <col min="1" max="1" width="36.42578125" customWidth="1"/>
    <col min="2" max="2" width="18.5703125" customWidth="1"/>
    <col min="3" max="3" width="86.42578125" customWidth="1"/>
  </cols>
  <sheetData>
    <row r="1" spans="1:4" ht="15.75" customHeight="1">
      <c r="A1" s="105" t="s">
        <v>0</v>
      </c>
      <c r="B1" s="106"/>
      <c r="C1" s="107"/>
    </row>
    <row r="2" spans="1:4" ht="15.75" customHeight="1">
      <c r="A2" s="35"/>
      <c r="B2" s="88" t="s">
        <v>1</v>
      </c>
      <c r="C2" s="108"/>
    </row>
    <row r="3" spans="1:4" ht="15.75" customHeight="1">
      <c r="A3" s="36"/>
      <c r="B3" s="94" t="s">
        <v>3</v>
      </c>
      <c r="C3" s="109"/>
    </row>
    <row r="5" spans="1:4" ht="15.75" customHeight="1">
      <c r="A5" s="95" t="s">
        <v>75</v>
      </c>
      <c r="B5" s="106"/>
      <c r="C5" s="107"/>
    </row>
    <row r="6" spans="1:4" ht="15.75" customHeight="1">
      <c r="A6" s="84" t="s">
        <v>5</v>
      </c>
      <c r="B6" s="37"/>
      <c r="C6" s="38"/>
    </row>
    <row r="7" spans="1:4" ht="15.75" customHeight="1">
      <c r="A7" s="39" t="s">
        <v>76</v>
      </c>
      <c r="B7" s="40">
        <v>8</v>
      </c>
      <c r="C7" s="41" t="s">
        <v>77</v>
      </c>
    </row>
    <row r="8" spans="1:4" ht="15.75" customHeight="1">
      <c r="A8" s="39" t="s">
        <v>78</v>
      </c>
      <c r="B8" s="42">
        <v>20</v>
      </c>
      <c r="C8" s="38"/>
      <c r="D8" s="1"/>
    </row>
    <row r="9" spans="1:4" ht="15.75" customHeight="1">
      <c r="A9" s="39" t="s">
        <v>79</v>
      </c>
      <c r="B9" s="42">
        <v>50</v>
      </c>
      <c r="C9" s="38"/>
      <c r="D9" s="1"/>
    </row>
    <row r="10" spans="1:4" ht="15.75" customHeight="1">
      <c r="A10" s="39"/>
      <c r="B10" s="43"/>
      <c r="C10" s="38"/>
      <c r="D10" s="1"/>
    </row>
    <row r="11" spans="1:4" ht="15.75" customHeight="1">
      <c r="A11" s="39" t="s">
        <v>80</v>
      </c>
      <c r="B11" s="42">
        <v>10</v>
      </c>
      <c r="C11" s="38"/>
      <c r="D11" s="1"/>
    </row>
    <row r="12" spans="1:4" ht="15.75" customHeight="1">
      <c r="A12" s="39" t="s">
        <v>81</v>
      </c>
      <c r="B12" s="42">
        <v>50</v>
      </c>
      <c r="C12" s="38"/>
      <c r="D12" s="1"/>
    </row>
    <row r="13" spans="1:4" ht="15.75" customHeight="1">
      <c r="A13" s="39"/>
      <c r="B13" s="3"/>
      <c r="C13" s="38"/>
      <c r="D13" s="1"/>
    </row>
    <row r="14" spans="1:4" ht="15.75" customHeight="1">
      <c r="A14" s="84" t="s">
        <v>82</v>
      </c>
      <c r="B14" s="3"/>
      <c r="C14" s="38"/>
      <c r="D14" s="1"/>
    </row>
    <row r="15" spans="1:4" ht="15.75" customHeight="1">
      <c r="A15" s="85" t="s">
        <v>83</v>
      </c>
      <c r="B15" s="3"/>
      <c r="C15" s="38"/>
      <c r="D15" s="1"/>
    </row>
    <row r="16" spans="1:4" ht="15.75" customHeight="1">
      <c r="A16" s="39" t="s">
        <v>84</v>
      </c>
      <c r="B16" s="44">
        <f>B7*B8*B9</f>
        <v>8000</v>
      </c>
      <c r="C16" s="38" t="s">
        <v>85</v>
      </c>
    </row>
    <row r="17" spans="1:3" ht="15.75" customHeight="1">
      <c r="A17" s="39" t="s">
        <v>86</v>
      </c>
      <c r="B17" s="44">
        <f>B7*B11*B12</f>
        <v>4000</v>
      </c>
      <c r="C17" s="38" t="s">
        <v>85</v>
      </c>
    </row>
    <row r="18" spans="1:3" ht="15.75" customHeight="1">
      <c r="A18" s="39"/>
      <c r="C18" s="38"/>
    </row>
    <row r="19" spans="1:3" ht="15.75" customHeight="1">
      <c r="A19" s="85" t="s">
        <v>87</v>
      </c>
      <c r="C19" s="38"/>
    </row>
    <row r="20" spans="1:3" ht="15.75" customHeight="1">
      <c r="A20" s="39" t="str">
        <f>'Collaboration Component Costs'!A16</f>
        <v>Avg Current  Staffing</v>
      </c>
      <c r="B20" s="44">
        <f>(B16*'Collaboration Component Costs'!B17)+(B17*'Collaboration Component Costs'!C18)</f>
        <v>16000</v>
      </c>
      <c r="C20" s="38" t="s">
        <v>85</v>
      </c>
    </row>
    <row r="21" spans="1:3" ht="15.75" customHeight="1">
      <c r="A21" s="39" t="str">
        <f>'Collaboration Component Costs'!A28</f>
        <v xml:space="preserve">Enhanced Staffing </v>
      </c>
      <c r="B21" s="44">
        <f>(B16*'Collaboration Component Costs'!B40)+(B17*'Collaboration Component Costs'!C40)</f>
        <v>40000</v>
      </c>
      <c r="C21" s="38" t="s">
        <v>85</v>
      </c>
    </row>
    <row r="22" spans="1:3" ht="15.75" customHeight="1">
      <c r="A22" s="39" t="str">
        <f>'Collaboration Component Costs'!A43</f>
        <v>Additional Staffing (without Hub)</v>
      </c>
      <c r="B22" s="44">
        <f>(B16*'Collaboration Component Costs'!B52)+(B17*'Collaboration Component Costs'!C52)</f>
        <v>2800.0000000000005</v>
      </c>
      <c r="C22" s="38" t="s">
        <v>85</v>
      </c>
    </row>
    <row r="23" spans="1:3" ht="15.75" customHeight="1">
      <c r="A23" s="45" t="s">
        <v>88</v>
      </c>
      <c r="B23" s="46">
        <f>(B16*'Collaboration Component Costs'!B72)+(B17*'Collaboration Component Costs'!C72)</f>
        <v>48000</v>
      </c>
      <c r="C23" s="47" t="s">
        <v>85</v>
      </c>
    </row>
    <row r="26" spans="1:3" ht="15.75" customHeight="1">
      <c r="A26" s="90" t="s">
        <v>89</v>
      </c>
      <c r="B26" s="97"/>
      <c r="C26" s="98"/>
    </row>
    <row r="27" spans="1:3" ht="15.75" customHeight="1">
      <c r="A27" s="7" t="s">
        <v>90</v>
      </c>
      <c r="B27" s="34">
        <v>20000</v>
      </c>
      <c r="C27" s="48" t="s">
        <v>91</v>
      </c>
    </row>
    <row r="28" spans="1:3" ht="47.1" customHeight="1">
      <c r="A28" s="9" t="s">
        <v>92</v>
      </c>
      <c r="B28" s="15" t="s">
        <v>93</v>
      </c>
      <c r="C28" s="86" t="s">
        <v>94</v>
      </c>
    </row>
    <row r="29" spans="1:3" ht="26.1" customHeight="1">
      <c r="A29" s="9" t="s">
        <v>95</v>
      </c>
      <c r="B29" s="3">
        <v>2000</v>
      </c>
      <c r="C29" s="48" t="s">
        <v>91</v>
      </c>
    </row>
    <row r="30" spans="1:3" ht="15.75" customHeight="1">
      <c r="A30" s="74" t="s">
        <v>96</v>
      </c>
      <c r="B30" s="49">
        <f>SUM(B27:B29)</f>
        <v>22000</v>
      </c>
      <c r="C30" s="26"/>
    </row>
    <row r="31" spans="1:3" ht="15.75" customHeight="1">
      <c r="A31" s="1"/>
      <c r="B31" s="3"/>
    </row>
    <row r="33" spans="1:1" ht="15.75" customHeight="1">
      <c r="A33" s="50"/>
    </row>
  </sheetData>
  <mergeCells count="5">
    <mergeCell ref="A1:C1"/>
    <mergeCell ref="B2:C2"/>
    <mergeCell ref="B3:C3"/>
    <mergeCell ref="A5:C5"/>
    <mergeCell ref="A26:C26"/>
  </mergeCells>
  <hyperlinks>
    <hyperlink ref="C7" r:id="rId1" xr:uid="{00000000-0004-0000-0300-000000000000}"/>
    <hyperlink ref="C28" r:id="rId2" xr:uid="{00000000-0004-0000-03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4"/>
  <sheetViews>
    <sheetView workbookViewId="0"/>
  </sheetViews>
  <sheetFormatPr defaultColWidth="12.5703125" defaultRowHeight="15.75" customHeight="1"/>
  <cols>
    <col min="1" max="1" width="32.42578125" customWidth="1"/>
  </cols>
  <sheetData>
    <row r="1" spans="1:1" ht="15.75" customHeight="1">
      <c r="A1" s="87" t="s">
        <v>97</v>
      </c>
    </row>
    <row r="2" spans="1:1" ht="15.75" customHeight="1">
      <c r="A2" s="1" t="s">
        <v>98</v>
      </c>
    </row>
    <row r="3" spans="1:1" ht="15.75" customHeight="1">
      <c r="A3" s="1" t="s">
        <v>99</v>
      </c>
    </row>
    <row r="4" spans="1:1" ht="15.75" customHeight="1">
      <c r="A4" s="1" t="s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6BB8B301134941BF9E88428E22F806" ma:contentTypeVersion="20" ma:contentTypeDescription="Create a new document." ma:contentTypeScope="" ma:versionID="1ee6e970e1e46cb73a1a472c921ffcab">
  <xsd:schema xmlns:xsd="http://www.w3.org/2001/XMLSchema" xmlns:xs="http://www.w3.org/2001/XMLSchema" xmlns:p="http://schemas.microsoft.com/office/2006/metadata/properties" xmlns:ns1="http://schemas.microsoft.com/sharepoint/v3" xmlns:ns2="b3361b3e-3839-4504-923d-06d58dd61e55" xmlns:ns3="e6e4231b-855d-467f-b32e-831724a44e8c" targetNamespace="http://schemas.microsoft.com/office/2006/metadata/properties" ma:root="true" ma:fieldsID="07f5459a2b86747aa44d15ef7a6ebcbc" ns1:_="" ns2:_="" ns3:_="">
    <xsd:import namespace="http://schemas.microsoft.com/sharepoint/v3"/>
    <xsd:import namespace="b3361b3e-3839-4504-923d-06d58dd61e55"/>
    <xsd:import namespace="e6e4231b-855d-467f-b32e-831724a44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61b3e-3839-4504-923d-06d58dd61e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f49934c-8bba-4a4a-9e1e-d147d291cf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4231b-855d-467f-b32e-831724a44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e5a9a-1450-4552-ba4e-6fae97319882}" ma:internalName="TaxCatchAll" ma:showField="CatchAllData" ma:web="e6e4231b-855d-467f-b32e-831724a44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9C40F-F497-43FF-9873-FA296F2844DF}"/>
</file>

<file path=customXml/itemProps2.xml><?xml version="1.0" encoding="utf-8"?>
<ds:datastoreItem xmlns:ds="http://schemas.openxmlformats.org/officeDocument/2006/customXml" ds:itemID="{F2AC5305-C1A7-43FE-9C39-1A01E88CB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2024-06-27T15:51:44Z</dcterms:created>
  <dcterms:modified xsi:type="dcterms:W3CDTF">2025-06-30T22:35:47Z</dcterms:modified>
  <cp:category/>
  <cp:contentStatus/>
</cp:coreProperties>
</file>